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015" windowHeight="7350" activeTab="0"/>
  </bookViews>
  <sheets>
    <sheet name="INSTRUCTIONS" sheetId="1" r:id="rId1"/>
    <sheet name="CALCUL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<sst xmlns="http://schemas.openxmlformats.org/spreadsheetml/2006/main" count="221" uniqueCount="145">
  <si>
    <t>LOCAL</t>
  </si>
  <si>
    <t>MATÉRIAUX ACOUSTIQUES</t>
  </si>
  <si>
    <t>si du matériel acoustique est installé au PLAFOND</t>
  </si>
  <si>
    <t>entrer le coefficient de réduction du bruit du matériel, avec 2 décimales et une virgule (ex: 0,75)</t>
  </si>
  <si>
    <t>dB</t>
  </si>
  <si>
    <t>la somme des surfaces est de :</t>
  </si>
  <si>
    <t>la somme des surfaces des murs traitées est de:</t>
  </si>
  <si>
    <t>largeur</t>
  </si>
  <si>
    <t>longueur 2e côté</t>
  </si>
  <si>
    <t>hauteur</t>
  </si>
  <si>
    <t>longueur 1er côté</t>
  </si>
  <si>
    <t xml:space="preserve">si du matériel insonorisant est installé en bande de 2 pieds sur UN ou DES MURS, </t>
  </si>
  <si>
    <t>entrer la LONGUEUR  des panneaux insonorisants installés sur les murs, en pieds</t>
  </si>
  <si>
    <t xml:space="preserve">La réduction du bruit </t>
  </si>
  <si>
    <t>due à l'absorption serait de:</t>
  </si>
  <si>
    <t xml:space="preserve">totale (comp &amp; abs) serait de: </t>
  </si>
  <si>
    <t xml:space="preserve">entrer les deux dimensions du 1er mur, en pieds. </t>
  </si>
  <si>
    <t>dimensions des murs en pieds, Ex: inscrire 10,5 pour 10 pi 6 po</t>
  </si>
  <si>
    <t>dimensions du plafond en pieds, Ex: inscrire 10,5 pour 10 pi 6 po</t>
  </si>
  <si>
    <t>entrer les deux dimensions du plafond, en pieds.</t>
  </si>
  <si>
    <t>entrer les deux dimensions du 2e mur</t>
  </si>
  <si>
    <t>entrer les deux dimensions du 3e mur</t>
  </si>
  <si>
    <t>entrer les deux dimensions du 4e mur</t>
  </si>
  <si>
    <t>entrer les deux dimensions du 5e mur</t>
  </si>
  <si>
    <t>entrer les deux dimensions du 6e mur</t>
  </si>
  <si>
    <t>entrer les deux dimensions du 7e mur</t>
  </si>
  <si>
    <t>entrer les deux dimensions du 8e mur</t>
  </si>
  <si>
    <t>entrer les deux dimensions du 9e mur</t>
  </si>
  <si>
    <t>entrer les deux dimensions du 10e mur</t>
  </si>
  <si>
    <t>entrer la longueur de la bande sur le 1er mur</t>
  </si>
  <si>
    <t>entrer la longueur de la bande sur le 2e mur</t>
  </si>
  <si>
    <t>entrer la longueur de la bande sur le 3e mur</t>
  </si>
  <si>
    <t>entrer la longueur de la bande sur le 4e mur</t>
  </si>
  <si>
    <t>entrer la longueur de la bande sur le 5e mur</t>
  </si>
  <si>
    <t>entrer la longueur de la bande sur le 6e mur</t>
  </si>
  <si>
    <t>entrer la longueur de la bande sur le 7e mur</t>
  </si>
  <si>
    <t>entrer la longueur de la bande sur le 8e mur</t>
  </si>
  <si>
    <t>entrer la longueur de la bande sur le 9e mur</t>
  </si>
  <si>
    <t>entrer la longueur de la bande sur le 10e mur</t>
  </si>
  <si>
    <t>Situation F: tous les paramètres de l'isolation peuvent être modifiés</t>
  </si>
  <si>
    <t>dimensions du plafond</t>
  </si>
  <si>
    <t>dimensions des murs</t>
  </si>
  <si>
    <t>(pl CRB=1; mur CRB=0,8)</t>
  </si>
  <si>
    <t>SIMULATIONS DES RÉDUCTIONS ESTIMÉES DU NIVEAU SONORE</t>
  </si>
  <si>
    <t>donner les DIMENSIONS en pieds, et inscrire les pouces en dixièmes de pouces ex 10,5 pour 10 pi 6 po</t>
  </si>
  <si>
    <t>CRB du plafond=</t>
  </si>
  <si>
    <t>CRB des murs=</t>
  </si>
  <si>
    <t>Situation F: Simulation d'AUTRES paramètres d'isolation accoustique</t>
  </si>
  <si>
    <t>RÉSULTATS</t>
  </si>
  <si>
    <t>Situation E: l'isolation du plafond seulement, avec un matériau très performant CRB=1</t>
  </si>
  <si>
    <t xml:space="preserve">Situation D: l'isolation du plafond et des bandes murales avec matériau très performant </t>
  </si>
  <si>
    <t>Situation C: l'isolation du plafond seulement, avec un matériau moins performant CRB=0,55</t>
  </si>
  <si>
    <t>Situation B: l'isolation du plafond seulement, avec un CRB=0,8</t>
  </si>
  <si>
    <t>Entrer VOS informations sur l'insonorisation à la page suivante</t>
  </si>
  <si>
    <t xml:space="preserve">Situation A: les recommandations minimales du chercheur, au plafond CRB=0,8 </t>
  </si>
  <si>
    <t>bande de 2 pieds de hauteur sur le pourtour du local CRB=0,8</t>
  </si>
  <si>
    <t xml:space="preserve">Cette grille de calcul  vous permet d'estimer la réduction de bruit possible selon la qualité et </t>
  </si>
  <si>
    <t xml:space="preserve">la quantité des traitements acoustiques installés dans le local. </t>
  </si>
  <si>
    <t xml:space="preserve">Pour appliquer cette grille de calcul, vous avez besoin d'un gallon pour mesurer la hauteur et </t>
  </si>
  <si>
    <t>la surface est de :</t>
  </si>
  <si>
    <t>surface</t>
  </si>
  <si>
    <t>surface:</t>
  </si>
  <si>
    <t>longueur</t>
  </si>
  <si>
    <t>a)</t>
  </si>
  <si>
    <t>b)</t>
  </si>
  <si>
    <t>total</t>
  </si>
  <si>
    <t>SITUATION G: Simulation avec des paramètres variables pour le local ou le matériel insonorisant</t>
  </si>
  <si>
    <t>Entrer VOS informations sur l'insonorisation et le local à la troisième page</t>
  </si>
  <si>
    <t>Situation G: tous les paramètres peuvent être modifiés</t>
  </si>
  <si>
    <t>b) ou, Surface du matériel insonorisant, en pieds CARRÉS</t>
  </si>
  <si>
    <t>la somme de surface traitée du plafond est de:</t>
  </si>
  <si>
    <t xml:space="preserve"> **REMPLIR CHAQUE CASE RECTANGULAIRE**</t>
  </si>
  <si>
    <t xml:space="preserve">les deux dimensions du 1er mur, en pieds. </t>
  </si>
  <si>
    <t>les deux dimensions du 2e mur</t>
  </si>
  <si>
    <t>les deux dimensions du 3e mur</t>
  </si>
  <si>
    <t>les deux dimensions du 4e mur</t>
  </si>
  <si>
    <t>les deux dimensions du 5e mur</t>
  </si>
  <si>
    <t>les deux dimensions du 6e mur</t>
  </si>
  <si>
    <t>les deux dimensions du 7e mur</t>
  </si>
  <si>
    <t>les deux dimensions du 8e mur</t>
  </si>
  <si>
    <t>les deux dimensions du 9e mur</t>
  </si>
  <si>
    <t>les deux dimensions du 10e mur</t>
  </si>
  <si>
    <t>les deux dimensions du plafond, en pieds.</t>
  </si>
  <si>
    <t>a)  la LONGUEUR  et la HAUTEUR des panneaux insonorisants</t>
  </si>
  <si>
    <t xml:space="preserve"> sur le 1er mur</t>
  </si>
  <si>
    <t xml:space="preserve"> sur le 2e mur</t>
  </si>
  <si>
    <t xml:space="preserve"> sur le 3e mur</t>
  </si>
  <si>
    <t xml:space="preserve"> sur le 4e mur</t>
  </si>
  <si>
    <t xml:space="preserve"> sur le 5e mur</t>
  </si>
  <si>
    <t xml:space="preserve"> sur le 6e mur</t>
  </si>
  <si>
    <t xml:space="preserve"> sur le 7e mur</t>
  </si>
  <si>
    <t xml:space="preserve"> sur le 8e mur</t>
  </si>
  <si>
    <t xml:space="preserve"> sur le 9e mur</t>
  </si>
  <si>
    <t xml:space="preserve"> sur le 10e mur</t>
  </si>
  <si>
    <t>DIMENSIONS d'insonorisant:</t>
  </si>
  <si>
    <t xml:space="preserve"> inscrire les dimensions  en pieds, Ex: inscrire 10,5 pour 10 pi 6 po</t>
  </si>
  <si>
    <t>1- dimensions du PLAFOND en pieds</t>
  </si>
  <si>
    <t>2- dimensions des MURS en pieds</t>
  </si>
  <si>
    <t>√ ENTRER le coefficient de réduction du bruit du matériel, avec 2 décimales et une virgule (ex: 0,75)</t>
  </si>
  <si>
    <t xml:space="preserve">  √  CHOISIR:</t>
  </si>
  <si>
    <t>√ CHOISIR ce qui convient le mieux, entre a) et b):</t>
  </si>
  <si>
    <t>√ CHOISIR ce qui convient le mieux entre a) et b):</t>
  </si>
  <si>
    <t>a) si plafond régulier, entrer les deux dimensions</t>
  </si>
  <si>
    <t xml:space="preserve">les deux dimensions du 1er mur </t>
  </si>
  <si>
    <t>1- Si du matériel acoustique est installé au PLAFOND, INSCRIRE le chiffre "1":</t>
  </si>
  <si>
    <t>2- Si du matériel insonorisant est installé sur UN ou DES MURS, inscrire  "1":</t>
  </si>
  <si>
    <t>a) LONGUEUR et LARGEUR du matériel insonorisant, en pieds:</t>
  </si>
  <si>
    <t>b) ou si plafond aux formes irrégulières, entrer la surface en pieds CARRÉS</t>
  </si>
  <si>
    <t>Situation  B</t>
  </si>
  <si>
    <t xml:space="preserve">Situation  C   </t>
  </si>
  <si>
    <t>tuiles acoustiques moins performantes CRB 0,55 au plafond seulement</t>
  </si>
  <si>
    <t>tuiles acoustiques performantes avec CRB 0,8 au plafond seulement</t>
  </si>
  <si>
    <t>panneaux insonorisants CRB 0,8 de 2 pi de hauteur sur pourtour du local</t>
  </si>
  <si>
    <t xml:space="preserve">Situation F   </t>
  </si>
  <si>
    <t>vous pouvez simuler des traitements acoustiques avec CRB différent</t>
  </si>
  <si>
    <t xml:space="preserve">La grille de calcul que nous vous proposons est un fichier Excel. Vous pouvez effectuer des   </t>
  </si>
  <si>
    <t>calculs selon sept situations possibles de traitement acoustique.</t>
  </si>
  <si>
    <t xml:space="preserve">Pour les situations A, B, C, D et E, vous devez inscrire les deux longueurs du plafond (longueur </t>
  </si>
  <si>
    <t>et largeur du plafond), en pied, dans la partie supérieure de la permière page.</t>
  </si>
  <si>
    <t>Ensuite, vous devez inscrire les dimensions de chaque mur du local (largueur et hauteur).</t>
  </si>
  <si>
    <t>En tapant ENTER, les calculs d'estimation de réduction du bruit se feront automatiquement.</t>
  </si>
  <si>
    <t>panneaux insonorisants performants CRB 0,8 sur pourtour du local</t>
  </si>
  <si>
    <t>Pour la situation F, vous inscrivez les mêmes informations que dans les situations précédentes.</t>
  </si>
  <si>
    <t>Dans la section "matériaux acoustiques", vous indiquez le CRB des tuiles installées au plafond,</t>
  </si>
  <si>
    <t xml:space="preserve">le CRB des panneaux installés sur les murs ainsi que les dimensions du matériel installé sur </t>
  </si>
  <si>
    <t>chaque mur. En tapant ENTER, les réductions de bruit apparaissent en bas de page</t>
  </si>
  <si>
    <t xml:space="preserve">Pour la situation G, dans la section LOCAL, vous inscrivez en 1, soit les dimensions du plafond  </t>
  </si>
  <si>
    <t xml:space="preserve">(largeur et longueur) si le local est carré ou rectangulaire, soit la surface du plafond si celui-ci </t>
  </si>
  <si>
    <t xml:space="preserve">est de forme irrégulière. </t>
  </si>
  <si>
    <t xml:space="preserve">Dans la section "matériaux acoustiques", vous devez inscrire 1 dans le premier carreau si vous </t>
  </si>
  <si>
    <t>installez des tuiles acoustiques au plafond. Vous inscrivez ensuite le CRB du matériel installé.</t>
  </si>
  <si>
    <t xml:space="preserve">Vous devez ensuite inscrire soit les dimensions du matériel installé (longueur et largeur), soit la </t>
  </si>
  <si>
    <t>surface du matériel installé.Si vous n'installez aucune tuile au plafond, vous n'inscrivez rien.</t>
  </si>
  <si>
    <t xml:space="preserve">Vous faites ensuite la même démarche pour le matériel installé sur les murs. </t>
  </si>
  <si>
    <t>Cette situation G ne doit être utilisée que pour les situations plus complexes avec des locaux</t>
  </si>
  <si>
    <t>très irréguliers ou lorsque la hauteur du plafond est insuffisante par exemple.</t>
  </si>
  <si>
    <t>Estimation de la réduction des niveaux de bruit : grille de calcul</t>
  </si>
  <si>
    <t>la largeur de chacun des murs du local et la surface du plafond.Les mesures sont en pied.</t>
  </si>
  <si>
    <t>Comme vous pouvez le constatez, il y a toujours deux résultats : une première réduction due</t>
  </si>
  <si>
    <t xml:space="preserve">à l'absorption et une seconde réduction totale qui inclut la réduction due à l'absorption + celle </t>
  </si>
  <si>
    <t>due au comportement des personnes.</t>
  </si>
  <si>
    <r>
      <t>Situation  A</t>
    </r>
    <r>
      <rPr>
        <sz val="10"/>
        <rFont val="Arial"/>
        <family val="0"/>
      </rPr>
      <t xml:space="preserve">   plafond recouvert de tuiles acoustiques avec CRB de 0,8 + bande de</t>
    </r>
  </si>
  <si>
    <r>
      <t>Situation  D</t>
    </r>
    <r>
      <rPr>
        <sz val="10"/>
        <rFont val="Arial"/>
        <family val="0"/>
      </rPr>
      <t xml:space="preserve">   plafond recouvert de tuiles acoustiques très performantes CRB 1,0 + bande de</t>
    </r>
  </si>
  <si>
    <r>
      <t>Situation E</t>
    </r>
    <r>
      <rPr>
        <sz val="10"/>
        <rFont val="Arial"/>
        <family val="0"/>
      </rPr>
      <t xml:space="preserve">     tuiles acoustiques très performantes CRB 1,0 au plafond seulement</t>
    </r>
  </si>
  <si>
    <r>
      <t>Situation G</t>
    </r>
    <r>
      <rPr>
        <sz val="10"/>
        <rFont val="Arial"/>
        <family val="0"/>
      </rPr>
      <t xml:space="preserve">   tous les paramètres peuvent être modifiés</t>
    </r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</si>
</sst>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</numFmts>
  <fonts count="48">
    <font>
      <sz val="10"/>
      <name val="Arial"/>
      <family val="0"/>
    </font>
    <font>
      <sz val="8"/>
      <name val="Arial"/>
      <family val="0"/>
    </font>
    <font>
      <b/>
      <u val="single"/>
      <sz val="14"/>
      <color indexed="10"/>
      <name val="Arial"/>
      <family val="2"/>
    </font>
    <font>
      <b/>
      <sz val="8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16" xfId="0" applyNumberFormat="1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zoomScalePageLayoutView="0" workbookViewId="0" topLeftCell="A1">
      <selection activeCell="N21" sqref="N21"/>
    </sheetView>
  </sheetViews>
  <sheetFormatPr defaultColWidth="11.421875" defaultRowHeight="12.75"/>
  <cols>
    <col min="4" max="4" width="11.421875" style="72" customWidth="1"/>
  </cols>
  <sheetData>
    <row r="1" spans="1:6" ht="15.75">
      <c r="A1" s="70"/>
      <c r="B1" s="70"/>
      <c r="C1" s="54"/>
      <c r="D1" s="71" t="s">
        <v>136</v>
      </c>
      <c r="F1" s="54"/>
    </row>
    <row r="2" ht="15">
      <c r="C2" s="54"/>
    </row>
    <row r="3" ht="15">
      <c r="A3" t="s">
        <v>56</v>
      </c>
    </row>
    <row r="4" ht="15">
      <c r="A4" t="s">
        <v>57</v>
      </c>
    </row>
    <row r="6" ht="15">
      <c r="A6" t="s">
        <v>58</v>
      </c>
    </row>
    <row r="7" ht="15">
      <c r="A7" t="s">
        <v>137</v>
      </c>
    </row>
    <row r="9" ht="15">
      <c r="A9" t="s">
        <v>115</v>
      </c>
    </row>
    <row r="10" ht="15">
      <c r="A10" t="s">
        <v>116</v>
      </c>
    </row>
    <row r="12" ht="15">
      <c r="A12" s="70" t="s">
        <v>141</v>
      </c>
    </row>
    <row r="13" ht="15">
      <c r="B13" t="s">
        <v>112</v>
      </c>
    </row>
    <row r="15" spans="1:2" ht="15">
      <c r="A15" s="70" t="s">
        <v>108</v>
      </c>
      <c r="B15" t="s">
        <v>111</v>
      </c>
    </row>
    <row r="17" spans="1:2" ht="15">
      <c r="A17" s="70" t="s">
        <v>109</v>
      </c>
      <c r="B17" t="s">
        <v>110</v>
      </c>
    </row>
    <row r="19" ht="15">
      <c r="A19" s="70" t="s">
        <v>142</v>
      </c>
    </row>
    <row r="20" ht="15">
      <c r="B20" t="s">
        <v>121</v>
      </c>
    </row>
    <row r="22" ht="15">
      <c r="A22" s="70" t="s">
        <v>143</v>
      </c>
    </row>
    <row r="24" spans="1:2" ht="15">
      <c r="A24" s="70" t="s">
        <v>113</v>
      </c>
      <c r="B24" t="s">
        <v>114</v>
      </c>
    </row>
    <row r="26" ht="15">
      <c r="A26" s="70" t="s">
        <v>144</v>
      </c>
    </row>
    <row r="28" ht="15">
      <c r="A28" t="s">
        <v>117</v>
      </c>
    </row>
    <row r="29" ht="15">
      <c r="A29" t="s">
        <v>118</v>
      </c>
    </row>
    <row r="30" ht="15">
      <c r="A30" t="s">
        <v>119</v>
      </c>
    </row>
    <row r="31" ht="15">
      <c r="A31" t="s">
        <v>120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  <row r="42" ht="15">
      <c r="A42" t="s">
        <v>130</v>
      </c>
    </row>
    <row r="43" ht="15">
      <c r="A43" t="s">
        <v>131</v>
      </c>
    </row>
    <row r="44" ht="15">
      <c r="A44" t="s">
        <v>132</v>
      </c>
    </row>
    <row r="45" ht="15">
      <c r="A45" t="s">
        <v>133</v>
      </c>
    </row>
    <row r="46" ht="15">
      <c r="A46" t="s">
        <v>134</v>
      </c>
    </row>
    <row r="47" ht="15">
      <c r="A47" t="s">
        <v>135</v>
      </c>
    </row>
    <row r="49" ht="15">
      <c r="A49" t="s">
        <v>138</v>
      </c>
    </row>
    <row r="50" ht="15">
      <c r="A50" t="s">
        <v>139</v>
      </c>
    </row>
    <row r="51" ht="15">
      <c r="A51" t="s">
        <v>140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5"/>
  <sheetViews>
    <sheetView showGridLines="0" zoomScalePageLayoutView="0" workbookViewId="0" topLeftCell="A1">
      <selection activeCell="V25" sqref="V25"/>
    </sheetView>
  </sheetViews>
  <sheetFormatPr defaultColWidth="61.140625" defaultRowHeight="12.75"/>
  <cols>
    <col min="1" max="1" width="1.7109375" style="1" customWidth="1"/>
    <col min="2" max="2" width="14.421875" style="1" customWidth="1"/>
    <col min="3" max="3" width="34.7109375" style="1" customWidth="1"/>
    <col min="4" max="4" width="14.00390625" style="2" bestFit="1" customWidth="1"/>
    <col min="5" max="5" width="2.8515625" style="2" customWidth="1"/>
    <col min="6" max="6" width="11.421875" style="2" bestFit="1" customWidth="1"/>
    <col min="7" max="7" width="2.57421875" style="1" customWidth="1"/>
    <col min="8" max="8" width="5.28125" style="2" customWidth="1"/>
    <col min="9" max="9" width="9.7109375" style="1" customWidth="1"/>
    <col min="10" max="10" width="37.00390625" style="1" customWidth="1"/>
    <col min="11" max="11" width="11.8515625" style="2" bestFit="1" customWidth="1"/>
    <col min="12" max="12" width="2.8515625" style="2" customWidth="1"/>
    <col min="13" max="13" width="11.421875" style="2" bestFit="1" customWidth="1"/>
    <col min="14" max="14" width="4.140625" style="1" customWidth="1"/>
    <col min="15" max="15" width="5.28125" style="2" customWidth="1"/>
    <col min="16" max="17" width="2.140625" style="1" customWidth="1"/>
    <col min="18" max="18" width="3.7109375" style="1" customWidth="1"/>
    <col min="19" max="19" width="35.7109375" style="1" customWidth="1"/>
    <col min="20" max="20" width="10.28125" style="1" customWidth="1"/>
    <col min="21" max="21" width="6.140625" style="1" customWidth="1"/>
    <col min="22" max="22" width="8.140625" style="2" customWidth="1"/>
    <col min="23" max="23" width="2.7109375" style="2" customWidth="1"/>
    <col min="24" max="24" width="7.8515625" style="2" customWidth="1"/>
    <col min="25" max="25" width="5.28125" style="1" customWidth="1"/>
    <col min="26" max="26" width="5.28125" style="2" customWidth="1"/>
    <col min="27" max="27" width="0.71875" style="1" hidden="1" customWidth="1"/>
    <col min="28" max="28" width="2.140625" style="1" customWidth="1"/>
    <col min="29" max="16384" width="61.140625" style="1" customWidth="1"/>
  </cols>
  <sheetData>
    <row r="2" spans="2:18" ht="11.25">
      <c r="B2" s="7" t="s">
        <v>43</v>
      </c>
      <c r="I2" s="7" t="s">
        <v>39</v>
      </c>
      <c r="R2" s="7" t="s">
        <v>68</v>
      </c>
    </row>
    <row r="3" spans="2:28" ht="11.25">
      <c r="B3" s="37" t="s">
        <v>44</v>
      </c>
      <c r="C3" s="8"/>
      <c r="D3" s="9"/>
      <c r="E3" s="9"/>
      <c r="F3" s="9"/>
      <c r="G3" s="8"/>
      <c r="H3" s="24"/>
      <c r="I3" s="69"/>
      <c r="J3" s="8"/>
      <c r="K3" s="9"/>
      <c r="L3" s="9"/>
      <c r="M3" s="9"/>
      <c r="N3" s="8"/>
      <c r="O3" s="9"/>
      <c r="P3" s="10"/>
      <c r="Q3" s="14"/>
      <c r="R3" s="68" t="s">
        <v>71</v>
      </c>
      <c r="S3" s="8"/>
      <c r="T3" s="8"/>
      <c r="U3" s="8"/>
      <c r="V3" s="9"/>
      <c r="W3" s="9"/>
      <c r="X3" s="9"/>
      <c r="Y3" s="8"/>
      <c r="Z3" s="24"/>
      <c r="AA3" s="10"/>
      <c r="AB3" s="14"/>
    </row>
    <row r="4" spans="2:28" ht="11.25">
      <c r="B4" s="38"/>
      <c r="C4" s="12"/>
      <c r="D4" s="5"/>
      <c r="E4" s="5"/>
      <c r="F4" s="5"/>
      <c r="G4" s="12"/>
      <c r="H4" s="25"/>
      <c r="I4" s="14"/>
      <c r="J4" s="12"/>
      <c r="K4" s="5"/>
      <c r="L4" s="5"/>
      <c r="M4" s="5"/>
      <c r="N4" s="12"/>
      <c r="O4" s="5"/>
      <c r="P4" s="13"/>
      <c r="Q4" s="14"/>
      <c r="R4" s="50" t="s">
        <v>95</v>
      </c>
      <c r="S4" s="12"/>
      <c r="T4" s="12"/>
      <c r="U4" s="12"/>
      <c r="V4" s="5"/>
      <c r="W4" s="5"/>
      <c r="X4" s="5"/>
      <c r="Y4" s="12"/>
      <c r="Z4" s="25"/>
      <c r="AA4" s="13"/>
      <c r="AB4" s="14"/>
    </row>
    <row r="5" spans="2:28" ht="11.25">
      <c r="B5" s="11" t="s">
        <v>0</v>
      </c>
      <c r="C5" s="12"/>
      <c r="D5" s="5"/>
      <c r="E5" s="5"/>
      <c r="F5" s="5"/>
      <c r="G5" s="12"/>
      <c r="H5" s="25"/>
      <c r="I5" s="11" t="s">
        <v>0</v>
      </c>
      <c r="J5" s="12"/>
      <c r="K5" s="5"/>
      <c r="L5" s="5"/>
      <c r="M5" s="5"/>
      <c r="N5" s="12"/>
      <c r="O5" s="5"/>
      <c r="P5" s="13"/>
      <c r="Q5" s="14"/>
      <c r="R5" s="11" t="s">
        <v>0</v>
      </c>
      <c r="S5" s="12"/>
      <c r="T5" s="12"/>
      <c r="U5" s="12"/>
      <c r="V5" s="5"/>
      <c r="W5" s="5"/>
      <c r="X5" s="5"/>
      <c r="Y5" s="12"/>
      <c r="Z5" s="25"/>
      <c r="AA5" s="13"/>
      <c r="AB5" s="14"/>
    </row>
    <row r="6" spans="2:28" ht="11.25">
      <c r="B6" s="14" t="s">
        <v>40</v>
      </c>
      <c r="C6" s="12"/>
      <c r="D6" s="5" t="s">
        <v>10</v>
      </c>
      <c r="E6" s="5"/>
      <c r="F6" s="5" t="s">
        <v>8</v>
      </c>
      <c r="G6" s="12"/>
      <c r="H6" s="25"/>
      <c r="I6" s="14" t="s">
        <v>18</v>
      </c>
      <c r="J6" s="12"/>
      <c r="K6" s="53" t="s">
        <v>10</v>
      </c>
      <c r="L6" s="5"/>
      <c r="M6" s="53" t="s">
        <v>8</v>
      </c>
      <c r="N6" s="12"/>
      <c r="O6" s="5"/>
      <c r="P6" s="13"/>
      <c r="Q6" s="14"/>
      <c r="R6" s="14" t="s">
        <v>96</v>
      </c>
      <c r="S6" s="12"/>
      <c r="T6" s="12"/>
      <c r="U6" s="12"/>
      <c r="Z6" s="25"/>
      <c r="AA6" s="13"/>
      <c r="AB6" s="14"/>
    </row>
    <row r="7" spans="2:28" ht="11.25">
      <c r="B7" s="14"/>
      <c r="C7" s="12" t="s">
        <v>19</v>
      </c>
      <c r="D7" s="3">
        <v>15</v>
      </c>
      <c r="E7" s="5"/>
      <c r="F7" s="3">
        <v>20</v>
      </c>
      <c r="G7" s="12"/>
      <c r="H7" s="25"/>
      <c r="I7" s="14"/>
      <c r="J7" s="12" t="s">
        <v>82</v>
      </c>
      <c r="K7" s="5">
        <f>D7</f>
        <v>15</v>
      </c>
      <c r="L7" s="5"/>
      <c r="M7" s="5">
        <f>F7</f>
        <v>20</v>
      </c>
      <c r="N7" s="12"/>
      <c r="O7" s="5"/>
      <c r="P7" s="13"/>
      <c r="Q7" s="14"/>
      <c r="R7" s="14" t="s">
        <v>99</v>
      </c>
      <c r="V7" s="53" t="s">
        <v>62</v>
      </c>
      <c r="W7" s="5"/>
      <c r="X7" s="53" t="s">
        <v>7</v>
      </c>
      <c r="Y7" s="12"/>
      <c r="Z7" s="67" t="s">
        <v>60</v>
      </c>
      <c r="AA7" s="13"/>
      <c r="AB7" s="14"/>
    </row>
    <row r="8" spans="2:28" ht="11.25">
      <c r="B8" s="14"/>
      <c r="C8" s="12"/>
      <c r="D8" s="5"/>
      <c r="E8" s="5"/>
      <c r="F8" s="5"/>
      <c r="G8" s="15" t="s">
        <v>59</v>
      </c>
      <c r="H8" s="52">
        <f>D7*F7</f>
        <v>300</v>
      </c>
      <c r="I8" s="14"/>
      <c r="J8" s="12"/>
      <c r="K8" s="5"/>
      <c r="L8" s="5"/>
      <c r="M8" s="5"/>
      <c r="N8" s="15" t="s">
        <v>59</v>
      </c>
      <c r="O8" s="6">
        <f>K7*M7</f>
        <v>300</v>
      </c>
      <c r="P8" s="13"/>
      <c r="Q8" s="14"/>
      <c r="R8" s="14"/>
      <c r="S8" s="12" t="s">
        <v>102</v>
      </c>
      <c r="T8" s="12"/>
      <c r="U8" s="12"/>
      <c r="V8" s="3">
        <v>15</v>
      </c>
      <c r="W8" s="5"/>
      <c r="X8" s="3">
        <v>20</v>
      </c>
      <c r="Y8" s="12"/>
      <c r="Z8" s="25">
        <f>V8*X8</f>
        <v>300</v>
      </c>
      <c r="AA8" s="13"/>
      <c r="AB8" s="14"/>
    </row>
    <row r="9" spans="2:28" ht="11.25">
      <c r="B9" s="14"/>
      <c r="C9" s="12"/>
      <c r="D9" s="5"/>
      <c r="E9" s="5"/>
      <c r="F9" s="5"/>
      <c r="G9" s="12"/>
      <c r="H9" s="25"/>
      <c r="I9" s="14"/>
      <c r="J9" s="12"/>
      <c r="K9" s="5"/>
      <c r="L9" s="5"/>
      <c r="M9" s="5"/>
      <c r="N9" s="12"/>
      <c r="O9" s="5"/>
      <c r="P9" s="13"/>
      <c r="Q9" s="14"/>
      <c r="R9" s="14"/>
      <c r="S9" s="12" t="s">
        <v>107</v>
      </c>
      <c r="T9" s="12"/>
      <c r="U9" s="12"/>
      <c r="V9" s="5"/>
      <c r="W9" s="5"/>
      <c r="X9" s="5"/>
      <c r="Y9" s="55" t="s">
        <v>61</v>
      </c>
      <c r="Z9" s="56"/>
      <c r="AA9" s="13"/>
      <c r="AB9" s="14"/>
    </row>
    <row r="10" spans="2:28" ht="11.25">
      <c r="B10" s="14" t="s">
        <v>41</v>
      </c>
      <c r="C10" s="12"/>
      <c r="D10" s="5" t="s">
        <v>7</v>
      </c>
      <c r="E10" s="5"/>
      <c r="F10" s="5" t="s">
        <v>9</v>
      </c>
      <c r="G10" s="12"/>
      <c r="H10" s="25"/>
      <c r="I10" s="14" t="s">
        <v>17</v>
      </c>
      <c r="J10" s="12"/>
      <c r="K10" s="53" t="s">
        <v>7</v>
      </c>
      <c r="L10" s="5"/>
      <c r="M10" s="53" t="s">
        <v>9</v>
      </c>
      <c r="N10" s="12"/>
      <c r="O10" s="5"/>
      <c r="P10" s="13"/>
      <c r="Q10" s="14"/>
      <c r="R10" s="14"/>
      <c r="S10" s="12"/>
      <c r="T10" s="12"/>
      <c r="U10" s="12"/>
      <c r="V10" s="5"/>
      <c r="W10" s="5"/>
      <c r="X10" s="5"/>
      <c r="Y10" s="15" t="s">
        <v>59</v>
      </c>
      <c r="Z10" s="26">
        <f>SUM(Z8:Z9)</f>
        <v>300</v>
      </c>
      <c r="AA10" s="13"/>
      <c r="AB10" s="14"/>
    </row>
    <row r="11" spans="2:28" ht="11.25">
      <c r="B11" s="14"/>
      <c r="C11" s="12" t="s">
        <v>16</v>
      </c>
      <c r="D11" s="3">
        <v>15</v>
      </c>
      <c r="E11" s="5"/>
      <c r="F11" s="3">
        <v>9</v>
      </c>
      <c r="G11" s="12"/>
      <c r="H11" s="25"/>
      <c r="I11" s="14"/>
      <c r="J11" s="12" t="s">
        <v>72</v>
      </c>
      <c r="K11" s="5">
        <f aca="true" t="shared" si="0" ref="K11:K20">D11</f>
        <v>15</v>
      </c>
      <c r="L11" s="5"/>
      <c r="M11" s="5">
        <f aca="true" t="shared" si="1" ref="M11:M20">F11</f>
        <v>9</v>
      </c>
      <c r="N11" s="12"/>
      <c r="O11" s="5"/>
      <c r="P11" s="13"/>
      <c r="Q11" s="14"/>
      <c r="R11" s="14" t="s">
        <v>97</v>
      </c>
      <c r="S11" s="12"/>
      <c r="T11" s="12"/>
      <c r="U11" s="12"/>
      <c r="V11" s="53" t="s">
        <v>7</v>
      </c>
      <c r="W11" s="5"/>
      <c r="X11" s="53" t="s">
        <v>9</v>
      </c>
      <c r="Y11" s="12"/>
      <c r="Z11" s="25"/>
      <c r="AA11" s="13"/>
      <c r="AB11" s="14"/>
    </row>
    <row r="12" spans="2:28" ht="11.25">
      <c r="B12" s="14"/>
      <c r="C12" s="12" t="s">
        <v>20</v>
      </c>
      <c r="D12" s="3">
        <v>15</v>
      </c>
      <c r="E12" s="5"/>
      <c r="F12" s="3">
        <v>9</v>
      </c>
      <c r="G12" s="12"/>
      <c r="H12" s="25"/>
      <c r="I12" s="14"/>
      <c r="J12" s="12" t="s">
        <v>73</v>
      </c>
      <c r="K12" s="5">
        <f t="shared" si="0"/>
        <v>15</v>
      </c>
      <c r="L12" s="5"/>
      <c r="M12" s="5">
        <f t="shared" si="1"/>
        <v>9</v>
      </c>
      <c r="N12" s="12"/>
      <c r="O12" s="5"/>
      <c r="P12" s="13"/>
      <c r="Q12" s="14"/>
      <c r="R12" s="14"/>
      <c r="S12" s="12" t="s">
        <v>103</v>
      </c>
      <c r="T12" s="12"/>
      <c r="U12" s="12"/>
      <c r="V12" s="5">
        <f aca="true" t="shared" si="2" ref="V12:V21">D11</f>
        <v>15</v>
      </c>
      <c r="W12" s="5"/>
      <c r="X12" s="5">
        <f aca="true" t="shared" si="3" ref="X12:X21">F11</f>
        <v>9</v>
      </c>
      <c r="Y12" s="12"/>
      <c r="Z12" s="25"/>
      <c r="AA12" s="13"/>
      <c r="AB12" s="14"/>
    </row>
    <row r="13" spans="2:28" ht="11.25">
      <c r="B13" s="14"/>
      <c r="C13" s="12" t="s">
        <v>21</v>
      </c>
      <c r="D13" s="3">
        <v>20</v>
      </c>
      <c r="E13" s="5"/>
      <c r="F13" s="3">
        <v>9</v>
      </c>
      <c r="G13" s="12"/>
      <c r="H13" s="25"/>
      <c r="I13" s="14"/>
      <c r="J13" s="12" t="s">
        <v>74</v>
      </c>
      <c r="K13" s="5">
        <f t="shared" si="0"/>
        <v>20</v>
      </c>
      <c r="L13" s="5"/>
      <c r="M13" s="5">
        <f t="shared" si="1"/>
        <v>9</v>
      </c>
      <c r="N13" s="12"/>
      <c r="O13" s="5"/>
      <c r="P13" s="13"/>
      <c r="Q13" s="14"/>
      <c r="R13" s="14"/>
      <c r="S13" s="12" t="s">
        <v>73</v>
      </c>
      <c r="T13" s="12"/>
      <c r="U13" s="12"/>
      <c r="V13" s="5">
        <f t="shared" si="2"/>
        <v>15</v>
      </c>
      <c r="W13" s="5"/>
      <c r="X13" s="5">
        <f t="shared" si="3"/>
        <v>9</v>
      </c>
      <c r="Y13" s="12"/>
      <c r="Z13" s="25"/>
      <c r="AA13" s="13"/>
      <c r="AB13" s="14"/>
    </row>
    <row r="14" spans="2:28" ht="11.25">
      <c r="B14" s="14"/>
      <c r="C14" s="12" t="s">
        <v>22</v>
      </c>
      <c r="D14" s="3">
        <v>20</v>
      </c>
      <c r="E14" s="5"/>
      <c r="F14" s="3">
        <v>9</v>
      </c>
      <c r="G14" s="12"/>
      <c r="H14" s="25"/>
      <c r="I14" s="14"/>
      <c r="J14" s="12" t="s">
        <v>75</v>
      </c>
      <c r="K14" s="5">
        <f t="shared" si="0"/>
        <v>20</v>
      </c>
      <c r="L14" s="5"/>
      <c r="M14" s="5">
        <f t="shared" si="1"/>
        <v>9</v>
      </c>
      <c r="N14" s="12"/>
      <c r="O14" s="5"/>
      <c r="P14" s="13"/>
      <c r="Q14" s="14"/>
      <c r="R14" s="14"/>
      <c r="S14" s="12" t="s">
        <v>74</v>
      </c>
      <c r="T14" s="12"/>
      <c r="U14" s="12"/>
      <c r="V14" s="5">
        <f t="shared" si="2"/>
        <v>20</v>
      </c>
      <c r="W14" s="5"/>
      <c r="X14" s="5">
        <f t="shared" si="3"/>
        <v>9</v>
      </c>
      <c r="Y14" s="12"/>
      <c r="Z14" s="25"/>
      <c r="AA14" s="13"/>
      <c r="AB14" s="14"/>
    </row>
    <row r="15" spans="2:28" ht="11.25">
      <c r="B15" s="14"/>
      <c r="C15" s="12" t="s">
        <v>23</v>
      </c>
      <c r="D15" s="3"/>
      <c r="E15" s="5"/>
      <c r="F15" s="3"/>
      <c r="G15" s="12"/>
      <c r="H15" s="25"/>
      <c r="I15" s="14"/>
      <c r="J15" s="12" t="s">
        <v>76</v>
      </c>
      <c r="K15" s="5">
        <f t="shared" si="0"/>
        <v>0</v>
      </c>
      <c r="L15" s="5"/>
      <c r="M15" s="5">
        <f t="shared" si="1"/>
        <v>0</v>
      </c>
      <c r="N15" s="12"/>
      <c r="O15" s="5"/>
      <c r="P15" s="13"/>
      <c r="Q15" s="14"/>
      <c r="R15" s="14"/>
      <c r="S15" s="12" t="s">
        <v>75</v>
      </c>
      <c r="T15" s="12"/>
      <c r="U15" s="12"/>
      <c r="V15" s="5">
        <f t="shared" si="2"/>
        <v>20</v>
      </c>
      <c r="W15" s="5"/>
      <c r="X15" s="5">
        <f t="shared" si="3"/>
        <v>9</v>
      </c>
      <c r="Y15" s="12"/>
      <c r="Z15" s="25"/>
      <c r="AA15" s="13"/>
      <c r="AB15" s="14"/>
    </row>
    <row r="16" spans="2:28" ht="11.25">
      <c r="B16" s="14"/>
      <c r="C16" s="12" t="s">
        <v>24</v>
      </c>
      <c r="D16" s="3"/>
      <c r="E16" s="5"/>
      <c r="F16" s="3"/>
      <c r="G16" s="12"/>
      <c r="H16" s="25"/>
      <c r="I16" s="14"/>
      <c r="J16" s="12" t="s">
        <v>77</v>
      </c>
      <c r="K16" s="5">
        <f t="shared" si="0"/>
        <v>0</v>
      </c>
      <c r="L16" s="5"/>
      <c r="M16" s="5">
        <f t="shared" si="1"/>
        <v>0</v>
      </c>
      <c r="N16" s="12"/>
      <c r="O16" s="5"/>
      <c r="P16" s="13"/>
      <c r="Q16" s="14"/>
      <c r="R16" s="14"/>
      <c r="S16" s="12" t="s">
        <v>76</v>
      </c>
      <c r="T16" s="12"/>
      <c r="U16" s="12"/>
      <c r="V16" s="5">
        <f t="shared" si="2"/>
        <v>0</v>
      </c>
      <c r="W16" s="5"/>
      <c r="X16" s="5">
        <f t="shared" si="3"/>
        <v>0</v>
      </c>
      <c r="Y16" s="12"/>
      <c r="Z16" s="25"/>
      <c r="AA16" s="13"/>
      <c r="AB16" s="14"/>
    </row>
    <row r="17" spans="2:28" ht="11.25">
      <c r="B17" s="14"/>
      <c r="C17" s="12" t="s">
        <v>25</v>
      </c>
      <c r="D17" s="3"/>
      <c r="E17" s="5"/>
      <c r="F17" s="3"/>
      <c r="G17" s="12"/>
      <c r="H17" s="25"/>
      <c r="I17" s="14"/>
      <c r="J17" s="12" t="s">
        <v>78</v>
      </c>
      <c r="K17" s="5">
        <f t="shared" si="0"/>
        <v>0</v>
      </c>
      <c r="L17" s="5"/>
      <c r="M17" s="5">
        <f t="shared" si="1"/>
        <v>0</v>
      </c>
      <c r="N17" s="12"/>
      <c r="O17" s="5"/>
      <c r="P17" s="13"/>
      <c r="Q17" s="14"/>
      <c r="R17" s="14"/>
      <c r="S17" s="12" t="s">
        <v>77</v>
      </c>
      <c r="T17" s="12"/>
      <c r="U17" s="12"/>
      <c r="V17" s="5">
        <f t="shared" si="2"/>
        <v>0</v>
      </c>
      <c r="W17" s="5"/>
      <c r="X17" s="5">
        <f t="shared" si="3"/>
        <v>0</v>
      </c>
      <c r="Y17" s="12"/>
      <c r="Z17" s="25"/>
      <c r="AA17" s="13"/>
      <c r="AB17" s="14"/>
    </row>
    <row r="18" spans="2:28" ht="11.25">
      <c r="B18" s="14"/>
      <c r="C18" s="12" t="s">
        <v>26</v>
      </c>
      <c r="D18" s="3"/>
      <c r="E18" s="5"/>
      <c r="F18" s="3"/>
      <c r="G18" s="12"/>
      <c r="H18" s="25"/>
      <c r="I18" s="14"/>
      <c r="J18" s="12" t="s">
        <v>79</v>
      </c>
      <c r="K18" s="5">
        <f t="shared" si="0"/>
        <v>0</v>
      </c>
      <c r="L18" s="5"/>
      <c r="M18" s="5">
        <f t="shared" si="1"/>
        <v>0</v>
      </c>
      <c r="N18" s="12"/>
      <c r="O18" s="5"/>
      <c r="P18" s="13"/>
      <c r="Q18" s="14"/>
      <c r="R18" s="14"/>
      <c r="S18" s="12" t="s">
        <v>78</v>
      </c>
      <c r="T18" s="12"/>
      <c r="U18" s="12"/>
      <c r="V18" s="5">
        <f t="shared" si="2"/>
        <v>0</v>
      </c>
      <c r="W18" s="5"/>
      <c r="X18" s="5">
        <f t="shared" si="3"/>
        <v>0</v>
      </c>
      <c r="Y18" s="12"/>
      <c r="Z18" s="25"/>
      <c r="AA18" s="13"/>
      <c r="AB18" s="14"/>
    </row>
    <row r="19" spans="2:28" ht="11.25">
      <c r="B19" s="14"/>
      <c r="C19" s="12" t="s">
        <v>27</v>
      </c>
      <c r="D19" s="3"/>
      <c r="E19" s="5"/>
      <c r="F19" s="3"/>
      <c r="G19" s="12"/>
      <c r="H19" s="25"/>
      <c r="I19" s="14"/>
      <c r="J19" s="12" t="s">
        <v>80</v>
      </c>
      <c r="K19" s="5">
        <f t="shared" si="0"/>
        <v>0</v>
      </c>
      <c r="L19" s="5"/>
      <c r="M19" s="5">
        <f t="shared" si="1"/>
        <v>0</v>
      </c>
      <c r="N19" s="12"/>
      <c r="O19" s="5"/>
      <c r="P19" s="13"/>
      <c r="Q19" s="14"/>
      <c r="R19" s="14"/>
      <c r="S19" s="12" t="s">
        <v>79</v>
      </c>
      <c r="T19" s="12"/>
      <c r="U19" s="12"/>
      <c r="V19" s="5">
        <f t="shared" si="2"/>
        <v>0</v>
      </c>
      <c r="W19" s="5"/>
      <c r="X19" s="5">
        <f t="shared" si="3"/>
        <v>0</v>
      </c>
      <c r="Y19" s="12"/>
      <c r="Z19" s="25"/>
      <c r="AA19" s="13"/>
      <c r="AB19" s="14"/>
    </row>
    <row r="20" spans="2:28" ht="11.25">
      <c r="B20" s="14"/>
      <c r="C20" s="12" t="s">
        <v>28</v>
      </c>
      <c r="D20" s="3"/>
      <c r="E20" s="5"/>
      <c r="F20" s="3"/>
      <c r="G20" s="12"/>
      <c r="H20" s="25"/>
      <c r="I20" s="14"/>
      <c r="J20" s="12" t="s">
        <v>81</v>
      </c>
      <c r="K20" s="5">
        <f t="shared" si="0"/>
        <v>0</v>
      </c>
      <c r="L20" s="5"/>
      <c r="M20" s="5">
        <f t="shared" si="1"/>
        <v>0</v>
      </c>
      <c r="N20" s="12"/>
      <c r="O20" s="5"/>
      <c r="P20" s="13"/>
      <c r="Q20" s="14"/>
      <c r="R20" s="14"/>
      <c r="S20" s="12" t="s">
        <v>80</v>
      </c>
      <c r="T20" s="12"/>
      <c r="U20" s="12"/>
      <c r="V20" s="5">
        <f t="shared" si="2"/>
        <v>0</v>
      </c>
      <c r="W20" s="5"/>
      <c r="X20" s="5">
        <f t="shared" si="3"/>
        <v>0</v>
      </c>
      <c r="Y20" s="12"/>
      <c r="Z20" s="25"/>
      <c r="AA20" s="13"/>
      <c r="AB20" s="14"/>
    </row>
    <row r="21" spans="2:28" ht="11.25">
      <c r="B21" s="14"/>
      <c r="C21" s="15"/>
      <c r="D21" s="5"/>
      <c r="E21" s="5"/>
      <c r="F21" s="5"/>
      <c r="G21" s="15" t="s">
        <v>5</v>
      </c>
      <c r="H21" s="52">
        <f>D11*F11+D12*F12+D13*F13+D14*F14+D15*F15+D16*F16+D17*F17+D18*F18+D19*F19+D20*F20</f>
        <v>630</v>
      </c>
      <c r="I21" s="14"/>
      <c r="J21" s="15"/>
      <c r="K21" s="5"/>
      <c r="L21" s="5"/>
      <c r="M21" s="5"/>
      <c r="N21" s="15" t="s">
        <v>5</v>
      </c>
      <c r="O21" s="6">
        <f>K11*M11+K12*M12+K13*M13+K14*M14+K15*M15+K16*M16+K17*M17+K18*M18+K19*M19+K20*M20</f>
        <v>630</v>
      </c>
      <c r="P21" s="13"/>
      <c r="Q21" s="14"/>
      <c r="R21" s="14"/>
      <c r="S21" s="12" t="s">
        <v>81</v>
      </c>
      <c r="T21" s="12"/>
      <c r="U21" s="12"/>
      <c r="V21" s="5">
        <f t="shared" si="2"/>
        <v>0</v>
      </c>
      <c r="W21" s="5"/>
      <c r="X21" s="5">
        <f t="shared" si="3"/>
        <v>0</v>
      </c>
      <c r="Y21" s="12"/>
      <c r="Z21" s="25"/>
      <c r="AA21" s="13"/>
      <c r="AB21" s="14"/>
    </row>
    <row r="22" spans="2:28" ht="11.25">
      <c r="B22" s="11" t="s">
        <v>48</v>
      </c>
      <c r="C22" s="12"/>
      <c r="D22" s="5"/>
      <c r="E22" s="5"/>
      <c r="F22" s="5"/>
      <c r="G22" s="12"/>
      <c r="H22" s="25"/>
      <c r="I22" s="14"/>
      <c r="J22" s="12"/>
      <c r="K22" s="5"/>
      <c r="L22" s="5"/>
      <c r="M22" s="5"/>
      <c r="N22" s="12"/>
      <c r="O22" s="5"/>
      <c r="P22" s="13"/>
      <c r="Q22" s="14"/>
      <c r="R22" s="14"/>
      <c r="S22" s="15"/>
      <c r="T22" s="15"/>
      <c r="U22" s="15"/>
      <c r="V22" s="5"/>
      <c r="W22" s="5"/>
      <c r="X22" s="5"/>
      <c r="Y22" s="15" t="s">
        <v>5</v>
      </c>
      <c r="Z22" s="26">
        <f>V12*X12+V13*X13+V14*X14+V15*X15+V16*X16+V17*X17+V18*X18+V19*X19+V20*X20+V21*X21</f>
        <v>630</v>
      </c>
      <c r="AA22" s="13"/>
      <c r="AB22" s="14"/>
    </row>
    <row r="23" spans="2:28" ht="11.25">
      <c r="B23" s="36" t="s">
        <v>54</v>
      </c>
      <c r="C23" s="8"/>
      <c r="D23" s="9"/>
      <c r="E23" s="9"/>
      <c r="F23" s="24"/>
      <c r="G23" s="12"/>
      <c r="H23" s="25"/>
      <c r="I23" s="14"/>
      <c r="J23" s="12"/>
      <c r="K23" s="5"/>
      <c r="L23" s="5"/>
      <c r="M23" s="5"/>
      <c r="N23" s="12"/>
      <c r="O23" s="5"/>
      <c r="P23" s="13"/>
      <c r="Q23" s="14"/>
      <c r="R23" s="14"/>
      <c r="S23" s="12"/>
      <c r="T23" s="12"/>
      <c r="U23" s="12"/>
      <c r="V23" s="5"/>
      <c r="W23" s="5"/>
      <c r="X23" s="5"/>
      <c r="Y23" s="12"/>
      <c r="Z23" s="25"/>
      <c r="AA23" s="13"/>
      <c r="AB23" s="14"/>
    </row>
    <row r="24" spans="2:28" ht="11.25">
      <c r="B24" s="11" t="s">
        <v>55</v>
      </c>
      <c r="C24" s="12"/>
      <c r="D24" s="5"/>
      <c r="E24" s="5"/>
      <c r="F24" s="25"/>
      <c r="G24" s="12"/>
      <c r="H24" s="25"/>
      <c r="I24" s="14"/>
      <c r="J24" s="12"/>
      <c r="K24" s="5"/>
      <c r="L24" s="5"/>
      <c r="M24" s="5"/>
      <c r="N24" s="12"/>
      <c r="O24" s="5"/>
      <c r="P24" s="13"/>
      <c r="Q24" s="14"/>
      <c r="R24" s="11" t="s">
        <v>1</v>
      </c>
      <c r="S24" s="12"/>
      <c r="T24" s="12"/>
      <c r="U24" s="12"/>
      <c r="V24" s="5"/>
      <c r="W24" s="5"/>
      <c r="X24" s="5"/>
      <c r="Y24" s="12"/>
      <c r="Z24" s="25"/>
      <c r="AA24" s="13"/>
      <c r="AB24" s="14"/>
    </row>
    <row r="25" spans="2:28" ht="11.25">
      <c r="B25" s="39" t="s">
        <v>13</v>
      </c>
      <c r="C25" s="30"/>
      <c r="D25" s="31"/>
      <c r="E25" s="31"/>
      <c r="F25" s="41"/>
      <c r="G25" s="30"/>
      <c r="H25" s="41"/>
      <c r="I25" s="11" t="s">
        <v>1</v>
      </c>
      <c r="J25" s="12"/>
      <c r="K25" s="5"/>
      <c r="L25" s="5"/>
      <c r="M25" s="5"/>
      <c r="N25" s="12"/>
      <c r="O25" s="5"/>
      <c r="P25" s="13"/>
      <c r="Q25" s="14"/>
      <c r="R25" s="14" t="s">
        <v>104</v>
      </c>
      <c r="S25" s="12"/>
      <c r="T25" s="12"/>
      <c r="U25" s="12"/>
      <c r="V25" s="3">
        <v>1</v>
      </c>
      <c r="X25" s="5"/>
      <c r="Y25" s="12"/>
      <c r="Z25" s="25"/>
      <c r="AA25" s="13"/>
      <c r="AB25" s="14"/>
    </row>
    <row r="26" spans="2:28" ht="11.25">
      <c r="B26" s="38" t="s">
        <v>14</v>
      </c>
      <c r="C26" s="30"/>
      <c r="D26" s="42">
        <f>18.5*((($H$8*0.8+2*SUM(D11:D20)*0.8+(2*$H$8+$H$21-($H$8+SUM(D11:D20)))*0.13)/(2*$H$8+$H$21))-0.13)</f>
        <v>4.570853658536585</v>
      </c>
      <c r="E26" s="6" t="s">
        <v>4</v>
      </c>
      <c r="F26" s="41"/>
      <c r="G26" s="30"/>
      <c r="H26" s="41"/>
      <c r="I26" s="14" t="s">
        <v>2</v>
      </c>
      <c r="J26" s="12"/>
      <c r="K26" s="5"/>
      <c r="L26" s="5"/>
      <c r="M26" s="5"/>
      <c r="N26" s="12"/>
      <c r="O26" s="5"/>
      <c r="P26" s="13"/>
      <c r="Q26" s="14"/>
      <c r="R26" s="14" t="s">
        <v>98</v>
      </c>
      <c r="T26" s="12"/>
      <c r="U26" s="12"/>
      <c r="V26" s="5"/>
      <c r="W26" s="5"/>
      <c r="Y26" s="3">
        <v>0.9</v>
      </c>
      <c r="Z26" s="25"/>
      <c r="AA26" s="13"/>
      <c r="AB26" s="14"/>
    </row>
    <row r="27" spans="2:28" ht="11.25">
      <c r="B27" s="40" t="s">
        <v>15</v>
      </c>
      <c r="C27" s="30"/>
      <c r="D27" s="42">
        <f>27*((($H$8*0.8+2*SUM(D11:D20)*0.8+(2*$H$8+$H$21-($H$8+2*SUM(D11:D20)))*0.13)/(2*$H$8+$H$21))-0.13)</f>
        <v>6.471219512195122</v>
      </c>
      <c r="E27" s="6" t="s">
        <v>4</v>
      </c>
      <c r="F27" s="41"/>
      <c r="G27" s="30"/>
      <c r="H27" s="41"/>
      <c r="I27" s="14"/>
      <c r="J27" s="12" t="s">
        <v>3</v>
      </c>
      <c r="K27" s="5"/>
      <c r="L27" s="5"/>
      <c r="M27" s="5"/>
      <c r="N27" s="12"/>
      <c r="O27" s="3">
        <v>0.9</v>
      </c>
      <c r="P27" s="13"/>
      <c r="Q27" s="14"/>
      <c r="R27" s="14" t="s">
        <v>100</v>
      </c>
      <c r="T27" s="12"/>
      <c r="U27" s="12"/>
      <c r="V27" s="5" t="s">
        <v>62</v>
      </c>
      <c r="W27" s="5"/>
      <c r="X27" s="5" t="s">
        <v>7</v>
      </c>
      <c r="Y27" s="12"/>
      <c r="Z27" s="25"/>
      <c r="AA27" s="13"/>
      <c r="AB27" s="14"/>
    </row>
    <row r="28" spans="2:28" ht="11.25">
      <c r="B28" s="14"/>
      <c r="C28" s="12"/>
      <c r="D28" s="31"/>
      <c r="E28" s="31"/>
      <c r="F28" s="25"/>
      <c r="G28" s="12"/>
      <c r="H28" s="25"/>
      <c r="I28" s="14"/>
      <c r="J28" s="12"/>
      <c r="K28" s="5"/>
      <c r="L28" s="5"/>
      <c r="M28" s="5"/>
      <c r="N28" s="12"/>
      <c r="O28" s="5"/>
      <c r="P28" s="13"/>
      <c r="Q28" s="14"/>
      <c r="R28" s="14"/>
      <c r="S28" s="1" t="s">
        <v>106</v>
      </c>
      <c r="V28" s="3">
        <v>15</v>
      </c>
      <c r="X28" s="3">
        <v>20</v>
      </c>
      <c r="Z28" s="25"/>
      <c r="AA28" s="13"/>
      <c r="AB28" s="14"/>
    </row>
    <row r="29" spans="2:28" ht="11.25">
      <c r="B29" s="11" t="s">
        <v>52</v>
      </c>
      <c r="C29" s="12"/>
      <c r="D29" s="31"/>
      <c r="E29" s="31"/>
      <c r="F29" s="25"/>
      <c r="G29" s="12"/>
      <c r="H29" s="25"/>
      <c r="I29" s="14" t="s">
        <v>11</v>
      </c>
      <c r="J29" s="12"/>
      <c r="K29" s="5"/>
      <c r="L29" s="5"/>
      <c r="M29" s="5"/>
      <c r="N29" s="12"/>
      <c r="O29" s="5"/>
      <c r="P29" s="13"/>
      <c r="Q29" s="14"/>
      <c r="R29" s="14"/>
      <c r="S29" s="57" t="s">
        <v>69</v>
      </c>
      <c r="T29" s="57"/>
      <c r="U29" s="57"/>
      <c r="W29" s="55" t="s">
        <v>61</v>
      </c>
      <c r="X29" s="3"/>
      <c r="Z29" s="25"/>
      <c r="AB29" s="14"/>
    </row>
    <row r="30" spans="2:28" ht="11.25">
      <c r="B30" s="39" t="s">
        <v>13</v>
      </c>
      <c r="C30" s="12"/>
      <c r="D30" s="31"/>
      <c r="E30" s="31"/>
      <c r="F30" s="25"/>
      <c r="G30" s="12"/>
      <c r="H30" s="25"/>
      <c r="I30" s="14"/>
      <c r="J30" s="12" t="s">
        <v>3</v>
      </c>
      <c r="K30" s="5"/>
      <c r="L30" s="5"/>
      <c r="M30" s="5"/>
      <c r="N30" s="12"/>
      <c r="O30" s="3">
        <v>0.75</v>
      </c>
      <c r="P30" s="13"/>
      <c r="Q30" s="14"/>
      <c r="R30" s="14"/>
      <c r="Y30" s="55" t="s">
        <v>70</v>
      </c>
      <c r="Z30" s="26">
        <f>V28*X28+X29</f>
        <v>300</v>
      </c>
      <c r="AB30" s="14"/>
    </row>
    <row r="31" spans="2:28" ht="11.25">
      <c r="B31" s="38" t="s">
        <v>14</v>
      </c>
      <c r="C31" s="12"/>
      <c r="D31" s="42">
        <f>18.5*((($H$8*0.8+(2*$H$8+$H$21-($H$8))*0.13)/(2*$H$8+$H$21))-0.13)</f>
        <v>3.023170731707317</v>
      </c>
      <c r="E31" s="6" t="s">
        <v>4</v>
      </c>
      <c r="F31" s="43"/>
      <c r="G31" s="12"/>
      <c r="H31" s="25"/>
      <c r="I31" s="14"/>
      <c r="J31" s="12"/>
      <c r="K31" s="5"/>
      <c r="L31" s="5"/>
      <c r="M31" s="5"/>
      <c r="N31" s="12"/>
      <c r="O31" s="5"/>
      <c r="P31" s="13"/>
      <c r="Q31" s="14"/>
      <c r="R31" s="14"/>
      <c r="Z31" s="25"/>
      <c r="AB31" s="14"/>
    </row>
    <row r="32" spans="2:28" ht="11.25">
      <c r="B32" s="40" t="s">
        <v>15</v>
      </c>
      <c r="C32" s="12"/>
      <c r="D32" s="42">
        <f>27*((($H$8*0.8+(2*$H$8+$H$21-($H$8))*0.13)/(2*$H$8+$H$21))-0.13)</f>
        <v>4.4121951219512185</v>
      </c>
      <c r="E32" s="6" t="s">
        <v>4</v>
      </c>
      <c r="F32" s="43"/>
      <c r="G32" s="12"/>
      <c r="H32" s="25"/>
      <c r="I32" s="14"/>
      <c r="J32" s="12" t="s">
        <v>12</v>
      </c>
      <c r="K32" s="5"/>
      <c r="L32" s="5"/>
      <c r="M32" s="5"/>
      <c r="N32" s="12"/>
      <c r="O32" s="5"/>
      <c r="P32" s="13"/>
      <c r="Q32" s="14"/>
      <c r="R32" s="14" t="s">
        <v>105</v>
      </c>
      <c r="S32" s="12"/>
      <c r="T32" s="12"/>
      <c r="U32" s="12"/>
      <c r="V32" s="3">
        <v>1</v>
      </c>
      <c r="X32" s="5"/>
      <c r="Y32" s="12"/>
      <c r="Z32" s="25"/>
      <c r="AA32" s="13"/>
      <c r="AB32" s="14"/>
    </row>
    <row r="33" spans="2:28" ht="11.25">
      <c r="B33" s="14"/>
      <c r="C33" s="12"/>
      <c r="D33" s="31"/>
      <c r="E33" s="31"/>
      <c r="F33" s="25"/>
      <c r="G33" s="12"/>
      <c r="H33" s="25"/>
      <c r="I33" s="14"/>
      <c r="J33" s="12" t="s">
        <v>29</v>
      </c>
      <c r="K33" s="5"/>
      <c r="L33" s="5"/>
      <c r="M33" s="5"/>
      <c r="N33" s="12"/>
      <c r="O33" s="3">
        <v>12</v>
      </c>
      <c r="P33" s="13"/>
      <c r="Q33" s="14"/>
      <c r="R33" s="14" t="s">
        <v>98</v>
      </c>
      <c r="T33" s="12"/>
      <c r="U33" s="12"/>
      <c r="V33" s="5"/>
      <c r="W33" s="5"/>
      <c r="Y33" s="3">
        <v>0.75</v>
      </c>
      <c r="Z33" s="25"/>
      <c r="AA33" s="13"/>
      <c r="AB33" s="14"/>
    </row>
    <row r="34" spans="2:28" ht="11.25">
      <c r="B34" s="11" t="s">
        <v>51</v>
      </c>
      <c r="C34" s="12"/>
      <c r="D34" s="31"/>
      <c r="E34" s="31"/>
      <c r="F34" s="25"/>
      <c r="G34" s="12"/>
      <c r="H34" s="25"/>
      <c r="I34" s="14"/>
      <c r="J34" s="12" t="s">
        <v>30</v>
      </c>
      <c r="K34" s="5"/>
      <c r="L34" s="5"/>
      <c r="M34" s="5"/>
      <c r="N34" s="12"/>
      <c r="O34" s="3"/>
      <c r="P34" s="13"/>
      <c r="Q34" s="14"/>
      <c r="R34" s="14" t="s">
        <v>101</v>
      </c>
      <c r="T34" s="12"/>
      <c r="U34" s="12"/>
      <c r="V34" s="5"/>
      <c r="W34" s="5"/>
      <c r="X34" s="5"/>
      <c r="Y34" s="12"/>
      <c r="Z34" s="25"/>
      <c r="AA34" s="13"/>
      <c r="AB34" s="14"/>
    </row>
    <row r="35" spans="2:28" ht="11.25">
      <c r="B35" s="39" t="s">
        <v>13</v>
      </c>
      <c r="C35" s="12"/>
      <c r="D35" s="42">
        <f>18.5*((($H$8*0.55+(2*$H$8+$H$21-($H$8))*0.13)/(2*$H$8+$H$21))-0.13)</f>
        <v>1.8951219512195119</v>
      </c>
      <c r="E35" s="6" t="s">
        <v>4</v>
      </c>
      <c r="F35" s="25"/>
      <c r="G35" s="12"/>
      <c r="H35" s="25"/>
      <c r="I35" s="14"/>
      <c r="J35" s="12" t="s">
        <v>31</v>
      </c>
      <c r="K35" s="5"/>
      <c r="L35" s="5"/>
      <c r="M35" s="5"/>
      <c r="N35" s="12"/>
      <c r="O35" s="3"/>
      <c r="P35" s="13"/>
      <c r="Q35" s="14"/>
      <c r="R35" s="14"/>
      <c r="S35" s="12" t="s">
        <v>83</v>
      </c>
      <c r="T35" s="12"/>
      <c r="U35" s="12"/>
      <c r="V35" s="5"/>
      <c r="W35" s="5"/>
      <c r="X35" s="5"/>
      <c r="Y35" s="12"/>
      <c r="Z35" s="25"/>
      <c r="AA35" s="13"/>
      <c r="AB35" s="14"/>
    </row>
    <row r="36" spans="2:28" ht="11.25">
      <c r="B36" s="38" t="s">
        <v>14</v>
      </c>
      <c r="C36" s="12"/>
      <c r="D36" s="42">
        <f>27*((($H$8*0.55+(2*$H$8+$H$21-($H$8))*0.13)/(2*$H$8+$H$21))-0.13)</f>
        <v>2.7658536585365847</v>
      </c>
      <c r="E36" s="6" t="s">
        <v>4</v>
      </c>
      <c r="F36" s="25"/>
      <c r="G36" s="12"/>
      <c r="H36" s="25"/>
      <c r="I36" s="14"/>
      <c r="J36" s="12" t="s">
        <v>32</v>
      </c>
      <c r="K36" s="5"/>
      <c r="L36" s="5"/>
      <c r="M36" s="5"/>
      <c r="N36" s="12"/>
      <c r="O36" s="3"/>
      <c r="P36" s="13"/>
      <c r="Q36" s="14"/>
      <c r="R36" s="14"/>
      <c r="S36" s="1" t="s">
        <v>69</v>
      </c>
      <c r="Z36" s="25"/>
      <c r="AA36" s="13"/>
      <c r="AB36" s="14"/>
    </row>
    <row r="37" spans="2:28" ht="11.25">
      <c r="B37" s="40" t="s">
        <v>15</v>
      </c>
      <c r="C37" s="12"/>
      <c r="D37" s="31"/>
      <c r="E37" s="31"/>
      <c r="F37" s="25"/>
      <c r="G37" s="12"/>
      <c r="H37" s="25"/>
      <c r="I37" s="14"/>
      <c r="J37" s="12" t="s">
        <v>33</v>
      </c>
      <c r="K37" s="5"/>
      <c r="L37" s="5"/>
      <c r="M37" s="5"/>
      <c r="N37" s="12"/>
      <c r="O37" s="3"/>
      <c r="P37" s="13"/>
      <c r="Q37" s="14"/>
      <c r="R37" s="14"/>
      <c r="U37" s="2" t="s">
        <v>63</v>
      </c>
      <c r="V37" s="60"/>
      <c r="X37" s="2" t="s">
        <v>64</v>
      </c>
      <c r="Z37" s="25"/>
      <c r="AA37" s="13"/>
      <c r="AB37" s="14"/>
    </row>
    <row r="38" spans="2:28" ht="11.25">
      <c r="B38" s="14"/>
      <c r="C38" s="12"/>
      <c r="D38" s="31"/>
      <c r="E38" s="31"/>
      <c r="F38" s="25"/>
      <c r="G38" s="12"/>
      <c r="H38" s="25"/>
      <c r="I38" s="14"/>
      <c r="J38" s="12" t="s">
        <v>34</v>
      </c>
      <c r="K38" s="5"/>
      <c r="L38" s="5"/>
      <c r="M38" s="5"/>
      <c r="N38" s="12"/>
      <c r="O38" s="3"/>
      <c r="P38" s="13"/>
      <c r="Q38" s="14"/>
      <c r="R38" s="14"/>
      <c r="T38" s="2" t="s">
        <v>62</v>
      </c>
      <c r="V38" s="66" t="s">
        <v>9</v>
      </c>
      <c r="X38" s="58" t="s">
        <v>60</v>
      </c>
      <c r="Z38" s="25" t="s">
        <v>65</v>
      </c>
      <c r="AA38" s="13"/>
      <c r="AB38" s="14"/>
    </row>
    <row r="39" spans="2:28" ht="11.25">
      <c r="B39" s="11" t="s">
        <v>50</v>
      </c>
      <c r="C39" s="12"/>
      <c r="D39" s="31"/>
      <c r="E39" s="31"/>
      <c r="F39" s="25"/>
      <c r="G39" s="12"/>
      <c r="H39" s="25"/>
      <c r="I39" s="14"/>
      <c r="J39" s="12" t="s">
        <v>35</v>
      </c>
      <c r="K39" s="5"/>
      <c r="L39" s="5"/>
      <c r="M39" s="5"/>
      <c r="N39" s="12"/>
      <c r="O39" s="3"/>
      <c r="P39" s="13"/>
      <c r="Q39" s="14"/>
      <c r="R39" s="14"/>
      <c r="S39" s="1" t="s">
        <v>94</v>
      </c>
      <c r="V39" s="61"/>
      <c r="Z39" s="25"/>
      <c r="AA39" s="13"/>
      <c r="AB39" s="14"/>
    </row>
    <row r="40" spans="2:28" ht="11.25">
      <c r="B40" s="11" t="s">
        <v>42</v>
      </c>
      <c r="C40" s="12"/>
      <c r="D40" s="31"/>
      <c r="E40" s="31"/>
      <c r="F40" s="25"/>
      <c r="G40" s="12"/>
      <c r="H40" s="25"/>
      <c r="I40" s="14"/>
      <c r="J40" s="12" t="s">
        <v>36</v>
      </c>
      <c r="K40" s="5"/>
      <c r="L40" s="5"/>
      <c r="M40" s="5"/>
      <c r="N40" s="12"/>
      <c r="O40" s="3"/>
      <c r="P40" s="13"/>
      <c r="Q40" s="14"/>
      <c r="R40" s="14"/>
      <c r="S40" s="12" t="s">
        <v>84</v>
      </c>
      <c r="T40" s="3">
        <v>12</v>
      </c>
      <c r="V40" s="59">
        <v>2</v>
      </c>
      <c r="X40" s="3"/>
      <c r="Y40" s="12"/>
      <c r="Z40" s="25">
        <f aca="true" t="shared" si="4" ref="Z40:Z49">SUM(T40*V40,X40)</f>
        <v>24</v>
      </c>
      <c r="AA40" s="13"/>
      <c r="AB40" s="14"/>
    </row>
    <row r="41" spans="2:28" ht="11.25">
      <c r="B41" s="39" t="s">
        <v>13</v>
      </c>
      <c r="C41" s="12"/>
      <c r="D41" s="31"/>
      <c r="E41" s="31"/>
      <c r="F41" s="25"/>
      <c r="G41" s="12"/>
      <c r="H41" s="25"/>
      <c r="I41" s="14"/>
      <c r="J41" s="12" t="s">
        <v>37</v>
      </c>
      <c r="K41" s="5"/>
      <c r="L41" s="5"/>
      <c r="M41" s="5"/>
      <c r="N41" s="12"/>
      <c r="O41" s="3"/>
      <c r="P41" s="13"/>
      <c r="Q41" s="14"/>
      <c r="R41" s="14"/>
      <c r="S41" s="12" t="s">
        <v>85</v>
      </c>
      <c r="T41" s="3"/>
      <c r="V41" s="59"/>
      <c r="X41" s="3"/>
      <c r="Y41" s="12"/>
      <c r="Z41" s="25">
        <f t="shared" si="4"/>
        <v>0</v>
      </c>
      <c r="AA41" s="13"/>
      <c r="AB41" s="14"/>
    </row>
    <row r="42" spans="2:28" ht="11.25">
      <c r="B42" s="38" t="s">
        <v>14</v>
      </c>
      <c r="C42" s="12"/>
      <c r="D42" s="42">
        <f>18.5*((($H$8*1+2*SUM($D$11:$D$20)*0.8+(2*$H$8+$H$21-($H$8+2*SUM($D$11:$D$20)))*0.13)/(2*$H$8+$H$21))-0.13)</f>
        <v>5.336422764227644</v>
      </c>
      <c r="E42" s="6" t="s">
        <v>4</v>
      </c>
      <c r="F42" s="25"/>
      <c r="G42" s="12"/>
      <c r="H42" s="25"/>
      <c r="I42" s="14"/>
      <c r="J42" s="12" t="s">
        <v>38</v>
      </c>
      <c r="K42" s="5"/>
      <c r="L42" s="5"/>
      <c r="M42" s="5"/>
      <c r="N42" s="12"/>
      <c r="O42" s="3"/>
      <c r="P42" s="13"/>
      <c r="Q42" s="14"/>
      <c r="R42" s="14"/>
      <c r="S42" s="12" t="s">
        <v>86</v>
      </c>
      <c r="T42" s="3"/>
      <c r="V42" s="59"/>
      <c r="X42" s="3"/>
      <c r="Y42" s="12"/>
      <c r="Z42" s="25">
        <f t="shared" si="4"/>
        <v>0</v>
      </c>
      <c r="AA42" s="13"/>
      <c r="AB42" s="14"/>
    </row>
    <row r="43" spans="2:28" ht="11.25">
      <c r="B43" s="40" t="s">
        <v>15</v>
      </c>
      <c r="C43" s="12"/>
      <c r="D43" s="42">
        <f>27*((($H$8*1+2*SUM($D$11:$D$20)*0.8+(2*$H$8+$H$21-($H$8+2*SUM($D$11:$D$20)))*0.13)/(2*$H$8+$H$21))-0.13)</f>
        <v>7.788292682926831</v>
      </c>
      <c r="E43" s="6" t="s">
        <v>4</v>
      </c>
      <c r="F43" s="25"/>
      <c r="G43" s="15"/>
      <c r="H43" s="26"/>
      <c r="I43" s="14"/>
      <c r="J43" s="12"/>
      <c r="K43" s="5"/>
      <c r="L43" s="5"/>
      <c r="M43" s="5"/>
      <c r="N43" s="15" t="s">
        <v>6</v>
      </c>
      <c r="O43" s="6">
        <f>2*SUM(O33:O42)</f>
        <v>24</v>
      </c>
      <c r="P43" s="13"/>
      <c r="Q43" s="14"/>
      <c r="R43" s="14"/>
      <c r="S43" s="12" t="s">
        <v>87</v>
      </c>
      <c r="T43" s="3"/>
      <c r="V43" s="59"/>
      <c r="X43" s="3"/>
      <c r="Y43" s="12"/>
      <c r="Z43" s="25">
        <f t="shared" si="4"/>
        <v>0</v>
      </c>
      <c r="AA43" s="13"/>
      <c r="AB43" s="14"/>
    </row>
    <row r="44" spans="2:28" ht="9" customHeight="1">
      <c r="B44" s="14"/>
      <c r="C44" s="12"/>
      <c r="D44" s="5"/>
      <c r="E44" s="5"/>
      <c r="F44" s="25"/>
      <c r="G44" s="12"/>
      <c r="H44" s="25"/>
      <c r="I44" s="29" t="s">
        <v>13</v>
      </c>
      <c r="J44" s="30"/>
      <c r="K44" s="31"/>
      <c r="L44" s="31"/>
      <c r="M44" s="31"/>
      <c r="N44" s="12"/>
      <c r="O44" s="5"/>
      <c r="P44" s="13"/>
      <c r="Q44" s="14"/>
      <c r="R44" s="14"/>
      <c r="S44" s="12" t="s">
        <v>88</v>
      </c>
      <c r="T44" s="3"/>
      <c r="V44" s="59"/>
      <c r="X44" s="3"/>
      <c r="Y44" s="12"/>
      <c r="Z44" s="25">
        <f t="shared" si="4"/>
        <v>0</v>
      </c>
      <c r="AA44" s="13"/>
      <c r="AB44" s="14"/>
    </row>
    <row r="45" spans="2:28" s="4" customFormat="1" ht="11.25" customHeight="1">
      <c r="B45" s="11" t="s">
        <v>49</v>
      </c>
      <c r="C45" s="16"/>
      <c r="D45" s="16"/>
      <c r="E45" s="16"/>
      <c r="F45" s="44"/>
      <c r="G45" s="16"/>
      <c r="H45" s="27"/>
      <c r="I45" s="11" t="s">
        <v>14</v>
      </c>
      <c r="J45" s="30"/>
      <c r="K45" s="32">
        <f>18.5*(((O8*O27+O43*O30+(2*O8+O21-(O8+O43))*0.13)/(2*O8+O21))-0.13)</f>
        <v>3.6981951219512186</v>
      </c>
      <c r="L45" s="33" t="s">
        <v>4</v>
      </c>
      <c r="M45" s="35"/>
      <c r="N45" s="16"/>
      <c r="O45" s="17"/>
      <c r="P45" s="18"/>
      <c r="Q45" s="23"/>
      <c r="R45" s="14"/>
      <c r="S45" s="12" t="s">
        <v>89</v>
      </c>
      <c r="T45" s="3"/>
      <c r="U45" s="1"/>
      <c r="V45" s="59"/>
      <c r="W45" s="2"/>
      <c r="X45" s="3"/>
      <c r="Y45" s="12"/>
      <c r="Z45" s="25">
        <f t="shared" si="4"/>
        <v>0</v>
      </c>
      <c r="AA45" s="13"/>
      <c r="AB45" s="23"/>
    </row>
    <row r="46" spans="2:28" s="4" customFormat="1" ht="13.5" customHeight="1">
      <c r="B46" s="39" t="s">
        <v>13</v>
      </c>
      <c r="C46" s="16"/>
      <c r="D46" s="30"/>
      <c r="E46" s="30"/>
      <c r="F46" s="43"/>
      <c r="G46" s="16"/>
      <c r="H46" s="27"/>
      <c r="I46" s="34" t="s">
        <v>15</v>
      </c>
      <c r="J46" s="30"/>
      <c r="K46" s="32">
        <f>27*(((O8*O27+O43*O30+(2*O8+O21-(O8+O43))*0.13)/(2*O8+O21))-0.13)</f>
        <v>5.397365853658536</v>
      </c>
      <c r="L46" s="33" t="s">
        <v>4</v>
      </c>
      <c r="M46" s="35"/>
      <c r="N46" s="16"/>
      <c r="O46" s="17"/>
      <c r="P46" s="18"/>
      <c r="Q46" s="23"/>
      <c r="R46" s="14"/>
      <c r="S46" s="12" t="s">
        <v>90</v>
      </c>
      <c r="T46" s="3"/>
      <c r="V46" s="59"/>
      <c r="X46" s="3"/>
      <c r="Y46" s="12"/>
      <c r="Z46" s="25">
        <f t="shared" si="4"/>
        <v>0</v>
      </c>
      <c r="AA46" s="13"/>
      <c r="AB46" s="23"/>
    </row>
    <row r="47" spans="2:28" ht="12.75">
      <c r="B47" s="38" t="s">
        <v>14</v>
      </c>
      <c r="C47" s="12"/>
      <c r="D47" s="42">
        <f>18.5*((($H$8*1+(2*$H$8+$H$21-($H$8))*0.13)/(2*$H$8+$H$21))-0.13)</f>
        <v>3.9256097560975602</v>
      </c>
      <c r="E47" s="6" t="s">
        <v>4</v>
      </c>
      <c r="F47" s="25"/>
      <c r="G47" s="12"/>
      <c r="H47" s="25"/>
      <c r="I47" s="19"/>
      <c r="J47" s="20"/>
      <c r="K47" s="21"/>
      <c r="L47" s="21"/>
      <c r="M47" s="21"/>
      <c r="N47" s="20"/>
      <c r="O47" s="21"/>
      <c r="P47" s="22"/>
      <c r="Q47" s="14"/>
      <c r="R47" s="14"/>
      <c r="S47" s="12" t="s">
        <v>91</v>
      </c>
      <c r="T47" s="3"/>
      <c r="U47" s="4"/>
      <c r="V47" s="59"/>
      <c r="W47" s="4"/>
      <c r="X47" s="3"/>
      <c r="Y47" s="12"/>
      <c r="Z47" s="25">
        <f t="shared" si="4"/>
        <v>0</v>
      </c>
      <c r="AA47" s="13"/>
      <c r="AB47" s="14"/>
    </row>
    <row r="48" spans="2:27" ht="12.75">
      <c r="B48" s="40" t="s">
        <v>15</v>
      </c>
      <c r="C48" s="12"/>
      <c r="D48" s="42">
        <f>27*((($H$8*1+(2*$H$8+$H$21-($H$8))*0.13)/(2*$H$8+$H$21))-0.13)</f>
        <v>5.729268292682926</v>
      </c>
      <c r="E48" s="6" t="s">
        <v>4</v>
      </c>
      <c r="F48" s="25"/>
      <c r="G48" s="12"/>
      <c r="H48" s="25"/>
      <c r="R48" s="14"/>
      <c r="S48" s="12" t="s">
        <v>92</v>
      </c>
      <c r="T48" s="3"/>
      <c r="V48" s="59"/>
      <c r="X48" s="3"/>
      <c r="Y48" s="12"/>
      <c r="Z48" s="25">
        <f t="shared" si="4"/>
        <v>0</v>
      </c>
      <c r="AA48" s="18"/>
    </row>
    <row r="49" spans="2:27" ht="12.75">
      <c r="B49" s="14"/>
      <c r="C49" s="12"/>
      <c r="D49" s="31"/>
      <c r="E49" s="31"/>
      <c r="F49" s="25"/>
      <c r="G49" s="12"/>
      <c r="H49" s="25"/>
      <c r="R49" s="14"/>
      <c r="S49" s="12" t="s">
        <v>93</v>
      </c>
      <c r="T49" s="3"/>
      <c r="V49" s="59"/>
      <c r="X49" s="3"/>
      <c r="Y49" s="12"/>
      <c r="Z49" s="25">
        <f t="shared" si="4"/>
        <v>0</v>
      </c>
      <c r="AA49" s="18"/>
    </row>
    <row r="50" spans="2:27" ht="11.25">
      <c r="B50" s="11" t="s">
        <v>47</v>
      </c>
      <c r="C50" s="12"/>
      <c r="D50" s="31"/>
      <c r="E50" s="31"/>
      <c r="F50" s="25"/>
      <c r="G50" s="12"/>
      <c r="H50" s="25"/>
      <c r="R50" s="14"/>
      <c r="S50" s="12"/>
      <c r="T50" s="12"/>
      <c r="U50" s="12"/>
      <c r="V50" s="5"/>
      <c r="W50" s="5"/>
      <c r="X50" s="5"/>
      <c r="Y50" s="15" t="s">
        <v>6</v>
      </c>
      <c r="Z50" s="26">
        <f>SUM(Z40:Z49)</f>
        <v>24</v>
      </c>
      <c r="AA50" s="13"/>
    </row>
    <row r="51" spans="2:27" ht="11.25">
      <c r="B51" s="50" t="s">
        <v>53</v>
      </c>
      <c r="C51" s="51"/>
      <c r="D51" s="31"/>
      <c r="E51" s="31"/>
      <c r="F51" s="25"/>
      <c r="G51" s="12"/>
      <c r="H51" s="25"/>
      <c r="R51" s="29" t="s">
        <v>13</v>
      </c>
      <c r="S51" s="30"/>
      <c r="T51" s="30"/>
      <c r="U51" s="30"/>
      <c r="V51" s="31"/>
      <c r="W51" s="31"/>
      <c r="X51" s="31"/>
      <c r="Y51" s="12"/>
      <c r="Z51" s="25"/>
      <c r="AA51" s="13"/>
    </row>
    <row r="52" spans="2:27" ht="12.75">
      <c r="B52" s="14" t="s">
        <v>45</v>
      </c>
      <c r="C52" s="49">
        <f>O27</f>
        <v>0.9</v>
      </c>
      <c r="D52" s="31"/>
      <c r="E52" s="31"/>
      <c r="F52" s="25"/>
      <c r="G52" s="12"/>
      <c r="H52" s="25"/>
      <c r="R52" s="11" t="s">
        <v>14</v>
      </c>
      <c r="S52" s="30"/>
      <c r="T52" s="30"/>
      <c r="U52" s="30"/>
      <c r="V52" s="32">
        <f>18.5*(((V25*Z30*Y26+V32*Z50*Y33+(2*Z10+Z22-(V25*Z30+V32*Z50))*0.13)/(2*Z10+Z22))-0.13)</f>
        <v>3.6981951219512186</v>
      </c>
      <c r="W52" s="33" t="s">
        <v>4</v>
      </c>
      <c r="X52" s="35"/>
      <c r="Y52" s="16"/>
      <c r="Z52" s="27"/>
      <c r="AA52" s="13"/>
    </row>
    <row r="53" spans="2:27" ht="12.75">
      <c r="B53" s="14" t="s">
        <v>46</v>
      </c>
      <c r="C53" s="49">
        <f>O30</f>
        <v>0.75</v>
      </c>
      <c r="D53" s="31"/>
      <c r="E53" s="31"/>
      <c r="F53" s="25"/>
      <c r="G53" s="12"/>
      <c r="H53" s="25"/>
      <c r="R53" s="34" t="s">
        <v>15</v>
      </c>
      <c r="S53" s="30"/>
      <c r="T53" s="30"/>
      <c r="U53" s="30"/>
      <c r="V53" s="32">
        <f>27*(((V25*Z30*Y26+V32*Z50*Y33+(2*Z10+Z22-(V25*Z30+V32*Z50))*0.13)/(2*Z10+Z22))-0.13)</f>
        <v>5.397365853658536</v>
      </c>
      <c r="W53" s="33" t="s">
        <v>4</v>
      </c>
      <c r="X53" s="35"/>
      <c r="Y53" s="16"/>
      <c r="Z53" s="27"/>
      <c r="AA53" s="22"/>
    </row>
    <row r="54" spans="2:26" ht="11.25">
      <c r="B54" s="39" t="s">
        <v>13</v>
      </c>
      <c r="C54" s="12"/>
      <c r="D54" s="31"/>
      <c r="E54" s="31"/>
      <c r="F54" s="25"/>
      <c r="G54" s="12"/>
      <c r="H54" s="25"/>
      <c r="R54" s="19"/>
      <c r="S54" s="20"/>
      <c r="T54" s="20"/>
      <c r="U54" s="20"/>
      <c r="V54" s="21"/>
      <c r="W54" s="21"/>
      <c r="X54" s="21"/>
      <c r="Y54" s="20"/>
      <c r="Z54" s="28"/>
    </row>
    <row r="55" spans="2:8" ht="11.25">
      <c r="B55" s="38" t="s">
        <v>14</v>
      </c>
      <c r="C55" s="12"/>
      <c r="D55" s="46">
        <f>K45</f>
        <v>3.6981951219512186</v>
      </c>
      <c r="E55" s="6" t="s">
        <v>4</v>
      </c>
      <c r="F55" s="25"/>
      <c r="G55" s="12"/>
      <c r="H55" s="25"/>
    </row>
    <row r="56" spans="2:8" ht="11.25">
      <c r="B56" s="40" t="s">
        <v>15</v>
      </c>
      <c r="C56" s="12"/>
      <c r="D56" s="46">
        <f>K46</f>
        <v>5.397365853658536</v>
      </c>
      <c r="E56" s="6" t="s">
        <v>4</v>
      </c>
      <c r="F56" s="25"/>
      <c r="G56" s="12"/>
      <c r="H56" s="25"/>
    </row>
    <row r="57" spans="2:8" ht="11.25">
      <c r="B57" s="14"/>
      <c r="C57" s="12"/>
      <c r="D57" s="5"/>
      <c r="E57" s="5"/>
      <c r="F57" s="25"/>
      <c r="G57" s="12"/>
      <c r="H57" s="25"/>
    </row>
    <row r="58" spans="2:8" ht="11.25">
      <c r="B58" s="11" t="s">
        <v>66</v>
      </c>
      <c r="F58" s="25"/>
      <c r="H58" s="25"/>
    </row>
    <row r="59" spans="2:8" ht="11.25">
      <c r="B59" s="50" t="s">
        <v>67</v>
      </c>
      <c r="F59" s="25"/>
      <c r="H59" s="25"/>
    </row>
    <row r="60" spans="2:8" ht="11.25">
      <c r="B60" s="14" t="s">
        <v>45</v>
      </c>
      <c r="C60" s="62">
        <f>V25*Y26</f>
        <v>0.9</v>
      </c>
      <c r="F60" s="25"/>
      <c r="H60" s="25"/>
    </row>
    <row r="61" spans="2:8" ht="11.25">
      <c r="B61" s="14" t="s">
        <v>46</v>
      </c>
      <c r="C61" s="62">
        <f>V32*Y33</f>
        <v>0.75</v>
      </c>
      <c r="F61" s="25"/>
      <c r="H61" s="25"/>
    </row>
    <row r="62" spans="2:8" ht="11.25">
      <c r="B62" s="39" t="s">
        <v>13</v>
      </c>
      <c r="D62" s="64"/>
      <c r="F62" s="25"/>
      <c r="H62" s="25"/>
    </row>
    <row r="63" spans="2:8" ht="11.25">
      <c r="B63" s="38" t="s">
        <v>14</v>
      </c>
      <c r="C63" s="63"/>
      <c r="D63" s="64">
        <f>V52</f>
        <v>3.6981951219512186</v>
      </c>
      <c r="E63" s="6" t="s">
        <v>4</v>
      </c>
      <c r="F63" s="25"/>
      <c r="H63" s="25"/>
    </row>
    <row r="64" spans="2:8" ht="11.25">
      <c r="B64" s="45" t="s">
        <v>15</v>
      </c>
      <c r="C64" s="65"/>
      <c r="D64" s="47">
        <f>V53</f>
        <v>5.397365853658536</v>
      </c>
      <c r="E64" s="48" t="s">
        <v>4</v>
      </c>
      <c r="F64" s="28"/>
      <c r="H64" s="25"/>
    </row>
    <row r="65" spans="1:8" ht="11.25">
      <c r="A65" s="13"/>
      <c r="B65" s="19"/>
      <c r="C65" s="20"/>
      <c r="D65" s="21"/>
      <c r="E65" s="21"/>
      <c r="F65" s="21"/>
      <c r="G65" s="20"/>
      <c r="H65" s="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ASSTSAS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Estimation de la réduction des niveaux de bruit : Grille de calcul</dc:title>
  <dc:subject/>
  <dc:creator>sbedard</dc:creator>
  <cp:keywords/>
  <dc:description/>
  <cp:lastModifiedBy>Valérie Eme</cp:lastModifiedBy>
  <cp:lastPrinted>2006-09-11T20:33:34Z</cp:lastPrinted>
  <dcterms:created xsi:type="dcterms:W3CDTF">2006-01-24T14:52:08Z</dcterms:created>
  <dcterms:modified xsi:type="dcterms:W3CDTF">2014-04-04T18:10:41Z</dcterms:modified>
  <cp:category/>
  <cp:version/>
  <cp:contentType/>
  <cp:contentStatus/>
</cp:coreProperties>
</file>